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showInkAnnotation="0"/>
  <mc:AlternateContent xmlns:mc="http://schemas.openxmlformats.org/markup-compatibility/2006">
    <mc:Choice Requires="x15">
      <x15ac:absPath xmlns:x15ac="http://schemas.microsoft.com/office/spreadsheetml/2010/11/ac" url="d:\SysData\Users\PC\OneDrive\Nugis Finem\Nostis\Byznys a právo\3. blok\soubory k přiložení\"/>
    </mc:Choice>
  </mc:AlternateContent>
  <bookViews>
    <workbookView xWindow="0" yWindow="465" windowWidth="25605" windowHeight="15465" tabRatio="500"/>
  </bookViews>
  <sheets>
    <sheet name="Úrok (1)" sheetId="7" r:id="rId1"/>
    <sheet name="Úrok (2)" sheetId="11" r:id="rId2"/>
    <sheet name="Jednoduchá valuace" sheetId="12" r:id="rId3"/>
    <sheet name="Perpetuita" sheetId="15" r:id="rId4"/>
    <sheet name="Další valuace" sheetId="18" r:id="rId5"/>
  </sheets>
  <definedNames>
    <definedName name="DPH">#REF!</definedName>
    <definedName name="jistina" localSheetId="1">'Úrok (2)'!$I$5</definedName>
    <definedName name="jistina">'Úrok (1)'!$C$5</definedName>
    <definedName name="platba">#REF!</definedName>
    <definedName name="rate" localSheetId="4">'Další valuace'!$B$4</definedName>
    <definedName name="rate" localSheetId="3">Perpetuita!$B$6</definedName>
    <definedName name="rate">'Jednoduchá valuace'!$B$4</definedName>
    <definedName name="sazba" localSheetId="1">'Úrok (2)'!$H$4</definedName>
    <definedName name="sazba">'Úrok (1)'!$B$4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1" l="1"/>
  <c r="K6" i="11"/>
  <c r="J7" i="11"/>
  <c r="K7" i="11"/>
  <c r="J8" i="11"/>
  <c r="K8" i="11"/>
  <c r="J9" i="11"/>
  <c r="K9" i="11"/>
  <c r="J10" i="11"/>
  <c r="K10" i="11"/>
  <c r="J11" i="11"/>
  <c r="K11" i="11"/>
  <c r="J12" i="11"/>
  <c r="K12" i="11"/>
  <c r="J13" i="11"/>
  <c r="K13" i="11"/>
  <c r="J14" i="11"/>
  <c r="K14" i="11"/>
  <c r="C6" i="18"/>
  <c r="C7" i="18"/>
  <c r="D6" i="18"/>
  <c r="D7" i="18"/>
  <c r="E6" i="18"/>
  <c r="E7" i="18"/>
  <c r="F6" i="18"/>
  <c r="F7" i="18"/>
  <c r="G6" i="18"/>
  <c r="G7" i="18"/>
  <c r="H6" i="18"/>
  <c r="H7" i="18"/>
  <c r="C8" i="18"/>
  <c r="H11" i="18"/>
  <c r="H13" i="18"/>
  <c r="F20" i="18"/>
  <c r="C28" i="12"/>
  <c r="F29" i="15"/>
  <c r="E29" i="15"/>
  <c r="D29" i="15"/>
  <c r="C29" i="15"/>
  <c r="E28" i="15"/>
  <c r="D28" i="15"/>
  <c r="C28" i="15"/>
  <c r="D27" i="15"/>
  <c r="C27" i="15"/>
  <c r="C26" i="15"/>
  <c r="C11" i="15"/>
  <c r="H24" i="12"/>
  <c r="G24" i="12"/>
  <c r="G25" i="12"/>
  <c r="F24" i="12"/>
  <c r="F25" i="12"/>
  <c r="E24" i="12"/>
  <c r="E25" i="12"/>
  <c r="D24" i="12"/>
  <c r="D25" i="12"/>
  <c r="C24" i="12"/>
  <c r="C25" i="12"/>
  <c r="G12" i="12"/>
  <c r="F12" i="12"/>
  <c r="E12" i="12"/>
  <c r="D12" i="12"/>
  <c r="C12" i="12"/>
  <c r="B12" i="12"/>
  <c r="F13" i="12"/>
  <c r="E13" i="12"/>
  <c r="D13" i="12"/>
  <c r="C13" i="12"/>
  <c r="B13" i="12"/>
  <c r="E14" i="12"/>
  <c r="D14" i="12"/>
  <c r="C14" i="12"/>
  <c r="B14" i="12"/>
  <c r="D15" i="12"/>
  <c r="C15" i="12"/>
  <c r="B15" i="12"/>
  <c r="C16" i="12"/>
  <c r="B16" i="12"/>
  <c r="B17" i="12"/>
  <c r="B18" i="12"/>
  <c r="I5" i="12"/>
  <c r="C6" i="12"/>
  <c r="C7" i="12"/>
  <c r="D6" i="12"/>
  <c r="D7" i="12"/>
  <c r="E6" i="12"/>
  <c r="E7" i="12"/>
  <c r="F6" i="12"/>
  <c r="F7" i="12"/>
  <c r="G6" i="12"/>
  <c r="G7" i="12"/>
  <c r="H6" i="12"/>
  <c r="H7" i="12"/>
  <c r="I7" i="12"/>
  <c r="E31" i="11"/>
  <c r="E33" i="11"/>
  <c r="E34" i="11"/>
  <c r="J15" i="11"/>
  <c r="K15" i="11"/>
  <c r="D6" i="11"/>
  <c r="E6" i="11"/>
  <c r="C7" i="11"/>
  <c r="D7" i="11"/>
  <c r="E7" i="11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J6" i="7"/>
  <c r="K6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D6" i="7"/>
  <c r="D7" i="7"/>
  <c r="D8" i="7"/>
  <c r="D9" i="7"/>
  <c r="D10" i="7"/>
  <c r="D11" i="7"/>
  <c r="D12" i="7"/>
  <c r="D13" i="7"/>
  <c r="D14" i="7"/>
  <c r="D15" i="7"/>
  <c r="D17" i="7"/>
  <c r="C6" i="7"/>
  <c r="E6" i="7"/>
  <c r="E7" i="7"/>
  <c r="E8" i="7"/>
  <c r="E9" i="7"/>
  <c r="E10" i="7"/>
  <c r="E11" i="7"/>
  <c r="E12" i="7"/>
  <c r="E13" i="7"/>
  <c r="E14" i="7"/>
  <c r="E15" i="7"/>
</calcChain>
</file>

<file path=xl/sharedStrings.xml><?xml version="1.0" encoding="utf-8"?>
<sst xmlns="http://schemas.openxmlformats.org/spreadsheetml/2006/main" count="160" uniqueCount="56">
  <si>
    <t>Úrok</t>
  </si>
  <si>
    <t>Úrok lineární</t>
  </si>
  <si>
    <t>reálný úrok</t>
  </si>
  <si>
    <t>nominální úrok</t>
  </si>
  <si>
    <t>vazba na PRIBOR apod.</t>
  </si>
  <si>
    <t>Dluh BOY</t>
  </si>
  <si>
    <t>Dluh EOY</t>
  </si>
  <si>
    <t>M0</t>
  </si>
  <si>
    <t>=M1</t>
  </si>
  <si>
    <t>M1</t>
  </si>
  <si>
    <t>=M2</t>
  </si>
  <si>
    <t>...</t>
  </si>
  <si>
    <t>=M10</t>
  </si>
  <si>
    <t>FVn = PV * (1 + úrok)^n</t>
  </si>
  <si>
    <t>PV: 1 000 000</t>
  </si>
  <si>
    <t>FV za 10 let: 2 061 032</t>
  </si>
  <si>
    <t>a opačně !</t>
  </si>
  <si>
    <t>Jaké je současná hodnota platby 500 tis. Kč za 5 let?</t>
  </si>
  <si>
    <t>FV</t>
  </si>
  <si>
    <t>(1+rate)</t>
  </si>
  <si>
    <t>n</t>
  </si>
  <si>
    <t>(1+rate)^n</t>
  </si>
  <si>
    <t>FV /  (1+rate)^n</t>
  </si>
  <si>
    <t>…</t>
  </si>
  <si>
    <t>= 100 000 / 0,1</t>
  </si>
  <si>
    <t>na konci roku:</t>
  </si>
  <si>
    <t>Hodnota k nynějšímu okamžiku (k začátku roku)</t>
  </si>
  <si>
    <t>Analogicky: Kolik si nyní musíme uložit na 10% úrok, abychom pravidelně dostávali statisícovou roční rentu?</t>
  </si>
  <si>
    <t>Odložená perpetuita</t>
  </si>
  <si>
    <t>Perpetiuita</t>
  </si>
  <si>
    <t>x</t>
  </si>
  <si>
    <t>pro další léta na ustálené hodnotě…</t>
  </si>
  <si>
    <t xml:space="preserve"> konec 2016</t>
  </si>
  <si>
    <t>konec 2017</t>
  </si>
  <si>
    <t>konec 2018</t>
  </si>
  <si>
    <t>konec 2019</t>
  </si>
  <si>
    <t>konec 2020</t>
  </si>
  <si>
    <t>konec 2021</t>
  </si>
  <si>
    <t>konec 2022</t>
  </si>
  <si>
    <t>konec 2023</t>
  </si>
  <si>
    <t>konec 2024</t>
  </si>
  <si>
    <t>konec 2025</t>
  </si>
  <si>
    <t>konec 2026</t>
  </si>
  <si>
    <t>konec 2027</t>
  </si>
  <si>
    <t>konec 2028</t>
  </si>
  <si>
    <t>konec 2029</t>
  </si>
  <si>
    <t>Složené úročení</t>
  </si>
  <si>
    <t>+ M0 * 10 %</t>
  </si>
  <si>
    <t>+ M1 * 10 %</t>
  </si>
  <si>
    <t>M0*(1 + 10%)</t>
  </si>
  <si>
    <t>M1*(1 + 10%)</t>
  </si>
  <si>
    <t>M0*(1+ 10%)^2</t>
  </si>
  <si>
    <t>M0*(1+10%)^10</t>
  </si>
  <si>
    <t>Lineární úročení</t>
  </si>
  <si>
    <t>BOY - Begingin of year</t>
  </si>
  <si>
    <t>EOY  - End of 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</si>
</sst>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8" formatCode="#,##0.00\ &quot;Kč&quot;;[Red]\-#,##0.00\ &quot;Kč&quot;"/>
    <numFmt numFmtId="164" formatCode="#,##0\ &quot;Kč&quot;"/>
    <numFmt numFmtId="165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horizontal="right"/>
    </xf>
    <xf numFmtId="2" fontId="0" fillId="3" borderId="0" xfId="0" applyNumberFormat="1" applyFill="1"/>
    <xf numFmtId="0" fontId="1" fillId="3" borderId="0" xfId="0" applyFont="1" applyFill="1"/>
    <xf numFmtId="0" fontId="0" fillId="3" borderId="0" xfId="0" applyFill="1" applyBorder="1"/>
    <xf numFmtId="164" fontId="0" fillId="3" borderId="0" xfId="0" applyNumberFormat="1" applyFill="1"/>
    <xf numFmtId="0" fontId="1" fillId="3" borderId="0" xfId="0" applyFont="1" applyFill="1" applyBorder="1"/>
    <xf numFmtId="0" fontId="0" fillId="3" borderId="0" xfId="0" applyFont="1" applyFill="1"/>
    <xf numFmtId="14" fontId="0" fillId="3" borderId="0" xfId="0" applyNumberFormat="1" applyFont="1" applyFill="1"/>
    <xf numFmtId="0" fontId="0" fillId="3" borderId="0" xfId="0" applyFont="1" applyFill="1" applyAlignment="1">
      <alignment horizontal="right"/>
    </xf>
    <xf numFmtId="164" fontId="0" fillId="3" borderId="0" xfId="0" applyNumberFormat="1" applyFont="1" applyFill="1"/>
    <xf numFmtId="10" fontId="1" fillId="3" borderId="0" xfId="0" applyNumberFormat="1" applyFont="1" applyFill="1"/>
    <xf numFmtId="164" fontId="1" fillId="3" borderId="0" xfId="0" applyNumberFormat="1" applyFont="1" applyFill="1"/>
    <xf numFmtId="14" fontId="1" fillId="3" borderId="0" xfId="0" applyNumberFormat="1" applyFont="1" applyFill="1"/>
    <xf numFmtId="14" fontId="4" fillId="3" borderId="0" xfId="0" applyNumberFormat="1" applyFont="1" applyFill="1"/>
    <xf numFmtId="164" fontId="4" fillId="3" borderId="0" xfId="0" applyNumberFormat="1" applyFont="1" applyFill="1"/>
    <xf numFmtId="0" fontId="4" fillId="3" borderId="0" xfId="0" applyFont="1" applyFill="1"/>
    <xf numFmtId="0" fontId="0" fillId="3" borderId="0" xfId="0" applyNumberFormat="1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NumberFormat="1" applyFont="1" applyFill="1" applyAlignment="1">
      <alignment horizontal="center"/>
    </xf>
    <xf numFmtId="0" fontId="0" fillId="3" borderId="0" xfId="0" applyNumberFormat="1" applyFont="1" applyFill="1" applyAlignment="1">
      <alignment horizontal="right"/>
    </xf>
    <xf numFmtId="0" fontId="4" fillId="3" borderId="0" xfId="0" applyNumberFormat="1" applyFont="1" applyFill="1"/>
    <xf numFmtId="0" fontId="1" fillId="3" borderId="0" xfId="0" applyNumberFormat="1" applyFont="1" applyFill="1"/>
    <xf numFmtId="0" fontId="0" fillId="3" borderId="0" xfId="0" quotePrefix="1" applyFont="1" applyFill="1" applyAlignment="1">
      <alignment horizontal="right"/>
    </xf>
    <xf numFmtId="2" fontId="0" fillId="3" borderId="0" xfId="0" applyNumberFormat="1" applyFont="1" applyFill="1"/>
    <xf numFmtId="9" fontId="0" fillId="3" borderId="0" xfId="0" applyNumberFormat="1" applyFill="1"/>
    <xf numFmtId="164" fontId="1" fillId="3" borderId="1" xfId="0" applyNumberFormat="1" applyFont="1" applyFill="1" applyBorder="1"/>
    <xf numFmtId="164" fontId="1" fillId="3" borderId="0" xfId="0" applyNumberFormat="1" applyFont="1" applyFill="1" applyBorder="1"/>
    <xf numFmtId="0" fontId="0" fillId="3" borderId="0" xfId="0" quotePrefix="1" applyFill="1"/>
    <xf numFmtId="164" fontId="0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/>
    <xf numFmtId="164" fontId="0" fillId="3" borderId="0" xfId="0" applyNumberFormat="1" applyFill="1" applyBorder="1"/>
    <xf numFmtId="6" fontId="1" fillId="3" borderId="1" xfId="0" applyNumberFormat="1" applyFont="1" applyFill="1" applyBorder="1"/>
    <xf numFmtId="6" fontId="1" fillId="3" borderId="0" xfId="0" applyNumberFormat="1" applyFont="1" applyFill="1" applyBorder="1"/>
    <xf numFmtId="165" fontId="0" fillId="3" borderId="0" xfId="0" applyNumberFormat="1" applyFont="1" applyFill="1"/>
    <xf numFmtId="164" fontId="0" fillId="4" borderId="0" xfId="0" applyNumberFormat="1" applyFill="1"/>
    <xf numFmtId="0" fontId="0" fillId="4" borderId="0" xfId="0" applyFill="1"/>
    <xf numFmtId="164" fontId="1" fillId="2" borderId="0" xfId="0" applyNumberFormat="1" applyFont="1" applyFill="1"/>
    <xf numFmtId="164" fontId="0" fillId="3" borderId="1" xfId="0" applyNumberFormat="1" applyFill="1" applyBorder="1"/>
    <xf numFmtId="8" fontId="0" fillId="3" borderId="0" xfId="0" applyNumberFormat="1" applyFill="1"/>
    <xf numFmtId="0" fontId="0" fillId="3" borderId="0" xfId="0" applyNumberFormat="1" applyFill="1"/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99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Hypertextový odkaz" xfId="73" builtinId="8" hidden="1"/>
    <cellStyle name="Hypertextový odkaz" xfId="75" builtinId="8" hidden="1"/>
    <cellStyle name="Hypertextový odkaz" xfId="77" builtinId="8" hidden="1"/>
    <cellStyle name="Hypertextový odkaz" xfId="79" builtinId="8" hidden="1"/>
    <cellStyle name="Hypertextový odkaz" xfId="81" builtinId="8" hidden="1"/>
    <cellStyle name="Hypertextový odkaz" xfId="83" builtinId="8" hidden="1"/>
    <cellStyle name="Hypertextový odkaz" xfId="85" builtinId="8" hidden="1"/>
    <cellStyle name="Hypertextový odkaz" xfId="87" builtinId="8" hidden="1"/>
    <cellStyle name="Hypertextový odkaz" xfId="89" builtinId="8" hidden="1"/>
    <cellStyle name="Hypertextový odkaz" xfId="91" builtinId="8" hidden="1"/>
    <cellStyle name="Hypertextový odkaz" xfId="93" builtinId="8" hidden="1"/>
    <cellStyle name="Hypertextový odkaz" xfId="95" builtinId="8" hidden="1"/>
    <cellStyle name="Hypertextový odkaz" xfId="97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  <cellStyle name="Použitý hypertextový odkaz" xfId="74" builtinId="9" hidden="1"/>
    <cellStyle name="Použitý hypertextový odkaz" xfId="76" builtinId="9" hidden="1"/>
    <cellStyle name="Použitý hypertextový odkaz" xfId="78" builtinId="9" hidden="1"/>
    <cellStyle name="Použitý hypertextový odkaz" xfId="80" builtinId="9" hidden="1"/>
    <cellStyle name="Použitý hypertextový odkaz" xfId="82" builtinId="9" hidden="1"/>
    <cellStyle name="Použitý hypertextový odkaz" xfId="84" builtinId="9" hidden="1"/>
    <cellStyle name="Použitý hypertextový odkaz" xfId="86" builtinId="9" hidden="1"/>
    <cellStyle name="Použitý hypertextový odkaz" xfId="88" builtinId="9" hidden="1"/>
    <cellStyle name="Použitý hypertextový odkaz" xfId="90" builtinId="9" hidden="1"/>
    <cellStyle name="Použitý hypertextový odkaz" xfId="92" builtinId="9" hidden="1"/>
    <cellStyle name="Použitý hypertextový odkaz" xfId="94" builtinId="9" hidden="1"/>
    <cellStyle name="Použitý hypertextový odkaz" xfId="96" builtinId="9" hidden="1"/>
    <cellStyle name="Použitý hypertextový odkaz" xfId="98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'Úrok (1)'!$B$6:$B$15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'Úrok (1)'!$E$6:$E$15</c:f>
              <c:numCache>
                <c:formatCode>#\ ##0\ "Kč"</c:formatCode>
                <c:ptCount val="10"/>
                <c:pt idx="0">
                  <c:v>1100000</c:v>
                </c:pt>
                <c:pt idx="1">
                  <c:v>1200000</c:v>
                </c:pt>
                <c:pt idx="2">
                  <c:v>1300000</c:v>
                </c:pt>
                <c:pt idx="3">
                  <c:v>1400000</c:v>
                </c:pt>
                <c:pt idx="4">
                  <c:v>1500000</c:v>
                </c:pt>
                <c:pt idx="5">
                  <c:v>1600000</c:v>
                </c:pt>
                <c:pt idx="6">
                  <c:v>1700000</c:v>
                </c:pt>
                <c:pt idx="7">
                  <c:v>1800000</c:v>
                </c:pt>
                <c:pt idx="8">
                  <c:v>1900000</c:v>
                </c:pt>
                <c:pt idx="9">
                  <c:v>2000000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3-4A73-AFB2-4679E240C79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'Úrok (1)'!$B$6:$B$15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'Úrok (1)'!$K$6:$K$15</c:f>
              <c:numCache>
                <c:formatCode>#\ ##0\ "Kč"</c:formatCode>
                <c:ptCount val="10"/>
                <c:pt idx="0">
                  <c:v>1100000</c:v>
                </c:pt>
                <c:pt idx="1">
                  <c:v>1210000</c:v>
                </c:pt>
                <c:pt idx="2">
                  <c:v>1331000</c:v>
                </c:pt>
                <c:pt idx="3">
                  <c:v>1464100</c:v>
                </c:pt>
                <c:pt idx="4">
                  <c:v>1610510</c:v>
                </c:pt>
                <c:pt idx="5">
                  <c:v>1771561</c:v>
                </c:pt>
                <c:pt idx="6">
                  <c:v>1948717.1</c:v>
                </c:pt>
                <c:pt idx="7">
                  <c:v>2143588.81</c:v>
                </c:pt>
                <c:pt idx="8">
                  <c:v>2357947.6910000001</c:v>
                </c:pt>
                <c:pt idx="9">
                  <c:v>2593742.4601000003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3-4A73-AFB2-4679E240C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081488"/>
        <c:axId val="2132087360"/>
      </c:lineChart>
      <c:catAx>
        <c:axId val="213208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32087360"/>
        <c:crosses val="autoZero"/>
        <c:auto val="1"/>
        <c:lblAlgn val="ctr"/>
        <c:lblOffset val="100"/>
        <c:noMultiLvlLbl val="0"/>
      </c:catAx>
      <c:valAx>
        <c:axId val="2132087360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3208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17</xdr:row>
      <xdr:rowOff>38100</xdr:rowOff>
    </xdr:from>
    <xdr:to>
      <xdr:col>9</xdr:col>
      <xdr:colOff>527050</xdr:colOff>
      <xdr:row>30</xdr:row>
      <xdr:rowOff>139700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8</xdr:row>
      <xdr:rowOff>12700</xdr:rowOff>
    </xdr:from>
    <xdr:to>
      <xdr:col>4</xdr:col>
      <xdr:colOff>927100</xdr:colOff>
      <xdr:row>18</xdr:row>
      <xdr:rowOff>152400</xdr:rowOff>
    </xdr:to>
    <xdr:cxnSp macro="">
      <xdr:nvCxnSpPr>
        <xdr:cNvPr id="3" name="Straight Arrow Connector 2"/>
        <xdr:cNvCxnSpPr/>
      </xdr:nvCxnSpPr>
      <xdr:spPr>
        <a:xfrm>
          <a:off x="1752600" y="1511300"/>
          <a:ext cx="2108200" cy="2171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901700</xdr:colOff>
      <xdr:row>13</xdr:row>
      <xdr:rowOff>0</xdr:rowOff>
    </xdr:from>
    <xdr:to>
      <xdr:col>7</xdr:col>
      <xdr:colOff>304800</xdr:colOff>
      <xdr:row>18</xdr:row>
      <xdr:rowOff>152400</xdr:rowOff>
    </xdr:to>
    <xdr:cxnSp macro="">
      <xdr:nvCxnSpPr>
        <xdr:cNvPr id="5" name="Straight Arrow Connector 4"/>
        <xdr:cNvCxnSpPr/>
      </xdr:nvCxnSpPr>
      <xdr:spPr>
        <a:xfrm flipH="1">
          <a:off x="4787900" y="2514600"/>
          <a:ext cx="1308100" cy="1168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workbookViewId="0">
      <selection activeCell="O23" sqref="O23"/>
    </sheetView>
  </sheetViews>
  <sheetFormatPr defaultColWidth="10.875" defaultRowHeight="15.75" x14ac:dyDescent="0.25"/>
  <cols>
    <col min="1" max="1" width="3" style="8" customWidth="1"/>
    <col min="2" max="2" width="10.875" style="8"/>
    <col min="3" max="5" width="14.625" style="8" customWidth="1"/>
    <col min="6" max="8" width="10.875" style="8"/>
    <col min="9" max="11" width="14.625" style="8" customWidth="1"/>
    <col min="12" max="16384" width="10.875" style="8"/>
  </cols>
  <sheetData>
    <row r="1" spans="2:13" ht="8.1" customHeight="1" x14ac:dyDescent="0.25">
      <c r="B1" s="46"/>
      <c r="C1" s="46"/>
      <c r="D1" s="46"/>
      <c r="E1" s="46"/>
      <c r="H1" s="47"/>
      <c r="I1" s="47"/>
      <c r="J1" s="47"/>
      <c r="K1" s="47"/>
    </row>
    <row r="2" spans="2:13" x14ac:dyDescent="0.25">
      <c r="B2" s="46" t="s">
        <v>53</v>
      </c>
      <c r="C2" s="46"/>
      <c r="D2" s="46"/>
      <c r="E2" s="46"/>
      <c r="F2" s="4"/>
      <c r="G2" s="4"/>
      <c r="H2" s="46" t="s">
        <v>46</v>
      </c>
      <c r="I2" s="46"/>
      <c r="J2" s="46"/>
      <c r="K2" s="46"/>
    </row>
    <row r="3" spans="2:13" ht="8.1" customHeight="1" x14ac:dyDescent="0.25">
      <c r="B3" s="19"/>
      <c r="C3" s="19"/>
      <c r="D3" s="19"/>
      <c r="E3" s="19"/>
    </row>
    <row r="4" spans="2:13" x14ac:dyDescent="0.25">
      <c r="B4" s="12">
        <v>0.1</v>
      </c>
      <c r="C4" s="10" t="s">
        <v>5</v>
      </c>
      <c r="D4" s="10" t="s">
        <v>1</v>
      </c>
      <c r="E4" s="10" t="s">
        <v>6</v>
      </c>
      <c r="H4" s="12"/>
      <c r="I4" s="10" t="s">
        <v>5</v>
      </c>
      <c r="J4" s="10" t="s">
        <v>0</v>
      </c>
      <c r="K4" s="10" t="s">
        <v>6</v>
      </c>
      <c r="M4" s="8" t="s">
        <v>54</v>
      </c>
    </row>
    <row r="5" spans="2:13" x14ac:dyDescent="0.25">
      <c r="B5" s="15"/>
      <c r="C5" s="16">
        <v>1000000</v>
      </c>
      <c r="D5" s="16"/>
      <c r="E5" s="17"/>
      <c r="H5" s="15"/>
      <c r="I5" s="16"/>
      <c r="J5" s="16"/>
      <c r="M5" s="8" t="s">
        <v>55</v>
      </c>
    </row>
    <row r="6" spans="2:13" x14ac:dyDescent="0.25">
      <c r="B6" s="18">
        <v>2016</v>
      </c>
      <c r="C6" s="11">
        <f>jistina</f>
        <v>1000000</v>
      </c>
      <c r="D6" s="11">
        <f t="shared" ref="D6:D15" si="0">jistina*sazba</f>
        <v>100000</v>
      </c>
      <c r="E6" s="11">
        <f>C6+D6</f>
        <v>1100000</v>
      </c>
      <c r="H6" s="18">
        <v>2016</v>
      </c>
      <c r="I6" s="11">
        <v>1000000</v>
      </c>
      <c r="J6" s="11">
        <f t="shared" ref="J6:J15" si="1">I6*sazba</f>
        <v>100000</v>
      </c>
      <c r="K6" s="11">
        <f t="shared" ref="K6:K15" si="2">I6+J6</f>
        <v>1100000</v>
      </c>
    </row>
    <row r="7" spans="2:13" x14ac:dyDescent="0.25">
      <c r="B7" s="18">
        <v>2017</v>
      </c>
      <c r="C7" s="11"/>
      <c r="D7" s="11">
        <f t="shared" si="0"/>
        <v>100000</v>
      </c>
      <c r="E7" s="11">
        <f t="shared" ref="E7:E15" si="3">E6+D7</f>
        <v>1200000</v>
      </c>
      <c r="H7" s="18">
        <v>2017</v>
      </c>
      <c r="I7" s="11">
        <f t="shared" ref="I7:I15" si="4">K6</f>
        <v>1100000</v>
      </c>
      <c r="J7" s="11">
        <f t="shared" si="1"/>
        <v>110000</v>
      </c>
      <c r="K7" s="11">
        <f t="shared" si="2"/>
        <v>1210000</v>
      </c>
    </row>
    <row r="8" spans="2:13" x14ac:dyDescent="0.25">
      <c r="B8" s="18">
        <v>2018</v>
      </c>
      <c r="C8" s="11"/>
      <c r="D8" s="11">
        <f t="shared" si="0"/>
        <v>100000</v>
      </c>
      <c r="E8" s="11">
        <f t="shared" si="3"/>
        <v>1300000</v>
      </c>
      <c r="H8" s="18">
        <v>2018</v>
      </c>
      <c r="I8" s="11">
        <f t="shared" si="4"/>
        <v>1210000</v>
      </c>
      <c r="J8" s="11">
        <f t="shared" si="1"/>
        <v>121000</v>
      </c>
      <c r="K8" s="11">
        <f t="shared" si="2"/>
        <v>1331000</v>
      </c>
    </row>
    <row r="9" spans="2:13" x14ac:dyDescent="0.25">
      <c r="B9" s="18">
        <v>2019</v>
      </c>
      <c r="C9" s="11"/>
      <c r="D9" s="11">
        <f t="shared" si="0"/>
        <v>100000</v>
      </c>
      <c r="E9" s="11">
        <f t="shared" si="3"/>
        <v>1400000</v>
      </c>
      <c r="H9" s="18">
        <v>2019</v>
      </c>
      <c r="I9" s="11">
        <f t="shared" si="4"/>
        <v>1331000</v>
      </c>
      <c r="J9" s="11">
        <f t="shared" si="1"/>
        <v>133100</v>
      </c>
      <c r="K9" s="11">
        <f t="shared" si="2"/>
        <v>1464100</v>
      </c>
    </row>
    <row r="10" spans="2:13" x14ac:dyDescent="0.25">
      <c r="B10" s="18">
        <v>2020</v>
      </c>
      <c r="C10" s="11"/>
      <c r="D10" s="11">
        <f t="shared" si="0"/>
        <v>100000</v>
      </c>
      <c r="E10" s="11">
        <f t="shared" si="3"/>
        <v>1500000</v>
      </c>
      <c r="H10" s="18">
        <v>2020</v>
      </c>
      <c r="I10" s="11">
        <f t="shared" si="4"/>
        <v>1464100</v>
      </c>
      <c r="J10" s="11">
        <f t="shared" si="1"/>
        <v>146410</v>
      </c>
      <c r="K10" s="11">
        <f t="shared" si="2"/>
        <v>1610510</v>
      </c>
    </row>
    <row r="11" spans="2:13" x14ac:dyDescent="0.25">
      <c r="B11" s="18">
        <v>2021</v>
      </c>
      <c r="C11" s="11"/>
      <c r="D11" s="11">
        <f t="shared" si="0"/>
        <v>100000</v>
      </c>
      <c r="E11" s="11">
        <f t="shared" si="3"/>
        <v>1600000</v>
      </c>
      <c r="H11" s="18">
        <v>2021</v>
      </c>
      <c r="I11" s="11">
        <f t="shared" si="4"/>
        <v>1610510</v>
      </c>
      <c r="J11" s="11">
        <f t="shared" si="1"/>
        <v>161051</v>
      </c>
      <c r="K11" s="11">
        <f t="shared" si="2"/>
        <v>1771561</v>
      </c>
    </row>
    <row r="12" spans="2:13" x14ac:dyDescent="0.25">
      <c r="B12" s="18">
        <v>2022</v>
      </c>
      <c r="C12" s="11"/>
      <c r="D12" s="11">
        <f t="shared" si="0"/>
        <v>100000</v>
      </c>
      <c r="E12" s="11">
        <f t="shared" si="3"/>
        <v>1700000</v>
      </c>
      <c r="H12" s="18">
        <v>2022</v>
      </c>
      <c r="I12" s="11">
        <f t="shared" si="4"/>
        <v>1771561</v>
      </c>
      <c r="J12" s="11">
        <f t="shared" si="1"/>
        <v>177156.1</v>
      </c>
      <c r="K12" s="11">
        <f t="shared" si="2"/>
        <v>1948717.1</v>
      </c>
    </row>
    <row r="13" spans="2:13" x14ac:dyDescent="0.25">
      <c r="B13" s="18">
        <v>2023</v>
      </c>
      <c r="C13" s="11"/>
      <c r="D13" s="11">
        <f t="shared" si="0"/>
        <v>100000</v>
      </c>
      <c r="E13" s="11">
        <f t="shared" si="3"/>
        <v>1800000</v>
      </c>
      <c r="H13" s="18">
        <v>2023</v>
      </c>
      <c r="I13" s="11">
        <f t="shared" si="4"/>
        <v>1948717.1</v>
      </c>
      <c r="J13" s="11">
        <f t="shared" si="1"/>
        <v>194871.71000000002</v>
      </c>
      <c r="K13" s="11">
        <f t="shared" si="2"/>
        <v>2143588.81</v>
      </c>
    </row>
    <row r="14" spans="2:13" x14ac:dyDescent="0.25">
      <c r="B14" s="18">
        <v>2024</v>
      </c>
      <c r="C14" s="11"/>
      <c r="D14" s="11">
        <f t="shared" si="0"/>
        <v>100000</v>
      </c>
      <c r="E14" s="11">
        <f t="shared" si="3"/>
        <v>1900000</v>
      </c>
      <c r="H14" s="18">
        <v>2024</v>
      </c>
      <c r="I14" s="11">
        <f t="shared" si="4"/>
        <v>2143588.81</v>
      </c>
      <c r="J14" s="11">
        <f t="shared" si="1"/>
        <v>214358.88100000002</v>
      </c>
      <c r="K14" s="11">
        <f t="shared" si="2"/>
        <v>2357947.6910000001</v>
      </c>
    </row>
    <row r="15" spans="2:13" x14ac:dyDescent="0.25">
      <c r="B15" s="18">
        <v>2025</v>
      </c>
      <c r="C15" s="11"/>
      <c r="D15" s="11">
        <f t="shared" si="0"/>
        <v>100000</v>
      </c>
      <c r="E15" s="11">
        <f t="shared" si="3"/>
        <v>2000000</v>
      </c>
      <c r="H15" s="18">
        <v>2025</v>
      </c>
      <c r="I15" s="11">
        <f t="shared" si="4"/>
        <v>2357947.6910000001</v>
      </c>
      <c r="J15" s="11">
        <f t="shared" si="1"/>
        <v>235794.76910000003</v>
      </c>
      <c r="K15" s="11">
        <f t="shared" si="2"/>
        <v>2593742.4601000003</v>
      </c>
    </row>
    <row r="16" spans="2:13" x14ac:dyDescent="0.25">
      <c r="B16" s="9"/>
      <c r="C16" s="11"/>
      <c r="D16" s="13"/>
      <c r="H16" s="9"/>
      <c r="I16" s="11"/>
      <c r="J16" s="13"/>
      <c r="K16" s="11"/>
    </row>
    <row r="17" spans="2:4" x14ac:dyDescent="0.25">
      <c r="B17" s="9"/>
      <c r="C17" s="11"/>
      <c r="D17" s="11">
        <f>SUM(D6:D15)</f>
        <v>1000000</v>
      </c>
    </row>
    <row r="18" spans="2:4" x14ac:dyDescent="0.25">
      <c r="B18" s="14" t="s">
        <v>3</v>
      </c>
      <c r="C18" s="11"/>
      <c r="D18" s="11"/>
    </row>
    <row r="19" spans="2:4" x14ac:dyDescent="0.25">
      <c r="B19" s="14" t="s">
        <v>2</v>
      </c>
      <c r="C19" s="11"/>
      <c r="D19" s="11"/>
    </row>
    <row r="20" spans="2:4" x14ac:dyDescent="0.25">
      <c r="B20" s="14" t="s">
        <v>4</v>
      </c>
      <c r="C20" s="11"/>
      <c r="D20" s="11"/>
    </row>
    <row r="21" spans="2:4" x14ac:dyDescent="0.25">
      <c r="B21" s="9"/>
      <c r="C21" s="11"/>
      <c r="D21" s="11"/>
    </row>
    <row r="22" spans="2:4" x14ac:dyDescent="0.25">
      <c r="B22" s="9"/>
      <c r="C22" s="11"/>
      <c r="D22" s="11"/>
    </row>
    <row r="23" spans="2:4" x14ac:dyDescent="0.25">
      <c r="B23" s="9"/>
      <c r="C23" s="11"/>
      <c r="D23" s="11"/>
    </row>
    <row r="24" spans="2:4" x14ac:dyDescent="0.25">
      <c r="B24" s="9"/>
      <c r="C24" s="11"/>
      <c r="D24" s="11"/>
    </row>
    <row r="25" spans="2:4" x14ac:dyDescent="0.25">
      <c r="B25" s="9"/>
      <c r="C25" s="11"/>
      <c r="D25" s="11"/>
    </row>
    <row r="26" spans="2:4" x14ac:dyDescent="0.25">
      <c r="B26" s="9"/>
      <c r="C26" s="11"/>
      <c r="D26" s="11"/>
    </row>
    <row r="27" spans="2:4" x14ac:dyDescent="0.25">
      <c r="B27" s="9"/>
      <c r="C27" s="11"/>
      <c r="D27" s="11"/>
    </row>
    <row r="28" spans="2:4" x14ac:dyDescent="0.25">
      <c r="B28" s="9"/>
      <c r="C28" s="11"/>
      <c r="D28" s="11"/>
    </row>
  </sheetData>
  <mergeCells count="4">
    <mergeCell ref="B1:E1"/>
    <mergeCell ref="H1:K1"/>
    <mergeCell ref="B2:E2"/>
    <mergeCell ref="H2:K2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G6" sqref="G6:K14"/>
    </sheetView>
  </sheetViews>
  <sheetFormatPr defaultColWidth="10.875" defaultRowHeight="15.75" x14ac:dyDescent="0.25"/>
  <cols>
    <col min="1" max="1" width="3" style="8" customWidth="1"/>
    <col min="2" max="2" width="10.875" style="8"/>
    <col min="3" max="5" width="14.625" style="8" customWidth="1"/>
    <col min="6" max="8" width="10.875" style="8"/>
    <col min="9" max="11" width="14.625" style="8" customWidth="1"/>
    <col min="12" max="16384" width="10.875" style="8"/>
  </cols>
  <sheetData>
    <row r="1" spans="2:11" ht="8.1" customHeight="1" x14ac:dyDescent="0.25">
      <c r="B1" s="46"/>
      <c r="C1" s="46"/>
      <c r="D1" s="46"/>
      <c r="E1" s="46"/>
      <c r="H1" s="47"/>
      <c r="I1" s="47"/>
      <c r="J1" s="47"/>
      <c r="K1" s="47"/>
    </row>
    <row r="2" spans="2:11" x14ac:dyDescent="0.25">
      <c r="B2" s="46" t="s">
        <v>46</v>
      </c>
      <c r="C2" s="46"/>
      <c r="D2" s="46"/>
      <c r="E2" s="46"/>
      <c r="F2" s="4"/>
      <c r="G2" s="4"/>
      <c r="H2" s="46"/>
      <c r="I2" s="46"/>
      <c r="J2" s="46"/>
      <c r="K2" s="46"/>
    </row>
    <row r="3" spans="2:11" ht="8.1" customHeight="1" x14ac:dyDescent="0.25">
      <c r="B3" s="19"/>
      <c r="C3" s="19"/>
      <c r="D3" s="21"/>
      <c r="E3" s="19"/>
    </row>
    <row r="4" spans="2:11" x14ac:dyDescent="0.25">
      <c r="B4" s="12"/>
      <c r="C4" s="10" t="s">
        <v>5</v>
      </c>
      <c r="D4" s="10" t="s">
        <v>0</v>
      </c>
      <c r="E4" s="10" t="s">
        <v>6</v>
      </c>
      <c r="H4" s="12">
        <v>0.1</v>
      </c>
      <c r="I4" s="10"/>
      <c r="J4" s="22"/>
      <c r="K4" s="10"/>
    </row>
    <row r="5" spans="2:11" x14ac:dyDescent="0.25">
      <c r="B5" s="15"/>
      <c r="C5" s="16"/>
      <c r="D5" s="16"/>
      <c r="H5" s="15"/>
      <c r="I5" s="11">
        <v>1000000</v>
      </c>
      <c r="J5" s="23"/>
      <c r="K5" s="17"/>
    </row>
    <row r="6" spans="2:11" x14ac:dyDescent="0.25">
      <c r="B6" s="18">
        <v>2016</v>
      </c>
      <c r="C6" s="11">
        <v>1000000</v>
      </c>
      <c r="D6" s="11">
        <f t="shared" ref="D6:D15" si="0">C6*sazba</f>
        <v>100000</v>
      </c>
      <c r="E6" s="11">
        <f>C6+D6</f>
        <v>1100000</v>
      </c>
      <c r="G6" s="8">
        <v>1</v>
      </c>
      <c r="H6" s="18">
        <v>2016</v>
      </c>
      <c r="I6" s="11"/>
      <c r="J6" s="39">
        <f t="shared" ref="J6:J15" si="1">(1+sazba)^G6</f>
        <v>1.1000000000000001</v>
      </c>
      <c r="K6" s="11">
        <f t="shared" ref="K6:K15" si="2">jistina*J6</f>
        <v>1100000</v>
      </c>
    </row>
    <row r="7" spans="2:11" x14ac:dyDescent="0.25">
      <c r="B7" s="18">
        <v>2017</v>
      </c>
      <c r="C7" s="11">
        <f>E6</f>
        <v>1100000</v>
      </c>
      <c r="D7" s="11">
        <f t="shared" si="0"/>
        <v>110000</v>
      </c>
      <c r="E7" s="11">
        <f>C7+D7</f>
        <v>1210000</v>
      </c>
      <c r="G7" s="8">
        <v>2</v>
      </c>
      <c r="H7" s="18">
        <v>2017</v>
      </c>
      <c r="I7" s="11"/>
      <c r="J7" s="39">
        <f t="shared" si="1"/>
        <v>1.2100000000000002</v>
      </c>
      <c r="K7" s="11">
        <f t="shared" si="2"/>
        <v>1210000.0000000002</v>
      </c>
    </row>
    <row r="8" spans="2:11" x14ac:dyDescent="0.25">
      <c r="B8" s="18">
        <v>2018</v>
      </c>
      <c r="C8" s="11">
        <f t="shared" ref="C8:C15" si="3">E7</f>
        <v>1210000</v>
      </c>
      <c r="D8" s="11">
        <f t="shared" si="0"/>
        <v>121000</v>
      </c>
      <c r="E8" s="11">
        <f t="shared" ref="E8:E15" si="4">C8+D8</f>
        <v>1331000</v>
      </c>
      <c r="G8" s="8">
        <v>3</v>
      </c>
      <c r="H8" s="18">
        <v>2018</v>
      </c>
      <c r="I8" s="11"/>
      <c r="J8" s="39">
        <f t="shared" si="1"/>
        <v>1.3310000000000004</v>
      </c>
      <c r="K8" s="11">
        <f t="shared" si="2"/>
        <v>1331000.0000000005</v>
      </c>
    </row>
    <row r="9" spans="2:11" x14ac:dyDescent="0.25">
      <c r="B9" s="18">
        <v>2019</v>
      </c>
      <c r="C9" s="11">
        <f t="shared" si="3"/>
        <v>1331000</v>
      </c>
      <c r="D9" s="11">
        <f t="shared" si="0"/>
        <v>133100</v>
      </c>
      <c r="E9" s="11">
        <f t="shared" si="4"/>
        <v>1464100</v>
      </c>
      <c r="G9" s="8">
        <v>4</v>
      </c>
      <c r="H9" s="18">
        <v>2019</v>
      </c>
      <c r="I9" s="11"/>
      <c r="J9" s="39">
        <f t="shared" si="1"/>
        <v>1.4641000000000004</v>
      </c>
      <c r="K9" s="11">
        <f t="shared" si="2"/>
        <v>1464100.0000000005</v>
      </c>
    </row>
    <row r="10" spans="2:11" x14ac:dyDescent="0.25">
      <c r="B10" s="18">
        <v>2020</v>
      </c>
      <c r="C10" s="11">
        <f t="shared" si="3"/>
        <v>1464100</v>
      </c>
      <c r="D10" s="11">
        <f t="shared" si="0"/>
        <v>146410</v>
      </c>
      <c r="E10" s="11">
        <f t="shared" si="4"/>
        <v>1610510</v>
      </c>
      <c r="G10" s="8">
        <v>5</v>
      </c>
      <c r="H10" s="18">
        <v>2020</v>
      </c>
      <c r="I10" s="11"/>
      <c r="J10" s="39">
        <f t="shared" si="1"/>
        <v>1.6105100000000006</v>
      </c>
      <c r="K10" s="11">
        <f t="shared" si="2"/>
        <v>1610510.0000000005</v>
      </c>
    </row>
    <row r="11" spans="2:11" x14ac:dyDescent="0.25">
      <c r="B11" s="18">
        <v>2021</v>
      </c>
      <c r="C11" s="11">
        <f t="shared" si="3"/>
        <v>1610510</v>
      </c>
      <c r="D11" s="11">
        <f t="shared" si="0"/>
        <v>161051</v>
      </c>
      <c r="E11" s="11">
        <f t="shared" si="4"/>
        <v>1771561</v>
      </c>
      <c r="G11" s="8">
        <v>6</v>
      </c>
      <c r="H11" s="18">
        <v>2021</v>
      </c>
      <c r="I11" s="11"/>
      <c r="J11" s="39">
        <f t="shared" si="1"/>
        <v>1.7715610000000008</v>
      </c>
      <c r="K11" s="11">
        <f t="shared" si="2"/>
        <v>1771561.0000000009</v>
      </c>
    </row>
    <row r="12" spans="2:11" x14ac:dyDescent="0.25">
      <c r="B12" s="18">
        <v>2022</v>
      </c>
      <c r="C12" s="11">
        <f t="shared" si="3"/>
        <v>1771561</v>
      </c>
      <c r="D12" s="11">
        <f t="shared" si="0"/>
        <v>177156.1</v>
      </c>
      <c r="E12" s="11">
        <f t="shared" si="4"/>
        <v>1948717.1</v>
      </c>
      <c r="G12" s="8">
        <v>7</v>
      </c>
      <c r="H12" s="18">
        <v>2022</v>
      </c>
      <c r="I12" s="11"/>
      <c r="J12" s="39">
        <f t="shared" si="1"/>
        <v>1.9487171000000012</v>
      </c>
      <c r="K12" s="11">
        <f t="shared" si="2"/>
        <v>1948717.1000000013</v>
      </c>
    </row>
    <row r="13" spans="2:11" x14ac:dyDescent="0.25">
      <c r="B13" s="18">
        <v>2023</v>
      </c>
      <c r="C13" s="11">
        <f t="shared" si="3"/>
        <v>1948717.1</v>
      </c>
      <c r="D13" s="11">
        <f t="shared" si="0"/>
        <v>194871.71000000002</v>
      </c>
      <c r="E13" s="11">
        <f t="shared" si="4"/>
        <v>2143588.81</v>
      </c>
      <c r="G13" s="8">
        <v>8</v>
      </c>
      <c r="H13" s="18">
        <v>2023</v>
      </c>
      <c r="I13" s="11"/>
      <c r="J13" s="39">
        <f t="shared" si="1"/>
        <v>2.1435888100000011</v>
      </c>
      <c r="K13" s="11">
        <f t="shared" si="2"/>
        <v>2143588.810000001</v>
      </c>
    </row>
    <row r="14" spans="2:11" x14ac:dyDescent="0.25">
      <c r="B14" s="18">
        <v>2024</v>
      </c>
      <c r="C14" s="11">
        <f t="shared" si="3"/>
        <v>2143588.81</v>
      </c>
      <c r="D14" s="11">
        <f t="shared" si="0"/>
        <v>214358.88100000002</v>
      </c>
      <c r="E14" s="11">
        <f t="shared" si="4"/>
        <v>2357947.6910000001</v>
      </c>
      <c r="G14" s="8">
        <v>9</v>
      </c>
      <c r="H14" s="18">
        <v>2024</v>
      </c>
      <c r="I14" s="11"/>
      <c r="J14" s="39">
        <f t="shared" si="1"/>
        <v>2.3579476910000015</v>
      </c>
      <c r="K14" s="11">
        <f t="shared" si="2"/>
        <v>2357947.6910000015</v>
      </c>
    </row>
    <row r="15" spans="2:11" x14ac:dyDescent="0.25">
      <c r="B15" s="18">
        <v>2025</v>
      </c>
      <c r="C15" s="11">
        <f t="shared" si="3"/>
        <v>2357947.6910000001</v>
      </c>
      <c r="D15" s="11">
        <f t="shared" si="0"/>
        <v>235794.76910000003</v>
      </c>
      <c r="E15" s="11">
        <f t="shared" si="4"/>
        <v>2593742.4601000003</v>
      </c>
      <c r="G15" s="8">
        <v>10</v>
      </c>
      <c r="H15" s="18">
        <v>2025</v>
      </c>
      <c r="I15" s="11"/>
      <c r="J15" s="39">
        <f t="shared" si="1"/>
        <v>2.5937424601000019</v>
      </c>
      <c r="K15" s="11">
        <f t="shared" si="2"/>
        <v>2593742.4601000017</v>
      </c>
    </row>
    <row r="16" spans="2:11" x14ac:dyDescent="0.25">
      <c r="B16" s="9"/>
      <c r="C16" s="11"/>
      <c r="D16" s="24"/>
      <c r="H16" s="9"/>
      <c r="I16" s="11"/>
      <c r="J16" s="13"/>
      <c r="K16" s="11"/>
    </row>
    <row r="17" spans="2:11" x14ac:dyDescent="0.25">
      <c r="B17" s="9"/>
      <c r="C17" s="11"/>
      <c r="D17" s="18"/>
    </row>
    <row r="18" spans="2:11" x14ac:dyDescent="0.25">
      <c r="B18" s="14"/>
      <c r="C18" s="11"/>
      <c r="D18" s="18"/>
      <c r="I18" s="10" t="s">
        <v>7</v>
      </c>
      <c r="J18" s="25" t="s">
        <v>47</v>
      </c>
      <c r="K18" s="25" t="s">
        <v>8</v>
      </c>
    </row>
    <row r="19" spans="2:11" x14ac:dyDescent="0.25">
      <c r="B19" s="14"/>
      <c r="C19" s="11"/>
      <c r="D19" s="18"/>
      <c r="I19" s="10" t="s">
        <v>9</v>
      </c>
      <c r="J19" s="25" t="s">
        <v>48</v>
      </c>
      <c r="K19" s="25" t="s">
        <v>10</v>
      </c>
    </row>
    <row r="20" spans="2:11" x14ac:dyDescent="0.25">
      <c r="B20" s="14"/>
      <c r="C20" s="11"/>
      <c r="D20" s="11"/>
      <c r="I20" s="10" t="s">
        <v>11</v>
      </c>
    </row>
    <row r="21" spans="2:11" x14ac:dyDescent="0.25">
      <c r="B21" s="14" t="s">
        <v>13</v>
      </c>
      <c r="C21" s="11"/>
      <c r="D21" s="11"/>
    </row>
    <row r="22" spans="2:11" x14ac:dyDescent="0.25">
      <c r="B22" s="9"/>
      <c r="C22" s="11"/>
      <c r="D22" s="11"/>
      <c r="J22" s="8" t="s">
        <v>49</v>
      </c>
      <c r="K22" s="25" t="s">
        <v>8</v>
      </c>
    </row>
    <row r="23" spans="2:11" x14ac:dyDescent="0.25">
      <c r="B23" s="9" t="s">
        <v>14</v>
      </c>
      <c r="C23" s="11"/>
      <c r="D23" s="11"/>
      <c r="J23" s="8" t="s">
        <v>50</v>
      </c>
      <c r="K23" s="25" t="s">
        <v>10</v>
      </c>
    </row>
    <row r="24" spans="2:11" x14ac:dyDescent="0.25">
      <c r="B24" s="9" t="s">
        <v>15</v>
      </c>
      <c r="C24" s="11"/>
      <c r="D24" s="11"/>
      <c r="I24" s="10" t="s">
        <v>11</v>
      </c>
    </row>
    <row r="25" spans="2:11" x14ac:dyDescent="0.25">
      <c r="B25" s="9"/>
      <c r="C25" s="11"/>
      <c r="D25" s="11"/>
    </row>
    <row r="26" spans="2:11" x14ac:dyDescent="0.25">
      <c r="B26" s="14" t="s">
        <v>16</v>
      </c>
      <c r="C26" s="11"/>
      <c r="D26" s="11"/>
    </row>
    <row r="27" spans="2:11" x14ac:dyDescent="0.25">
      <c r="B27" s="9"/>
      <c r="C27" s="11"/>
      <c r="D27" s="11"/>
      <c r="J27" s="8" t="s">
        <v>51</v>
      </c>
      <c r="K27" s="25" t="s">
        <v>10</v>
      </c>
    </row>
    <row r="28" spans="2:11" x14ac:dyDescent="0.25">
      <c r="B28" s="9"/>
      <c r="C28" s="11"/>
      <c r="D28" s="11"/>
    </row>
    <row r="29" spans="2:11" x14ac:dyDescent="0.25">
      <c r="B29" s="4" t="s">
        <v>17</v>
      </c>
    </row>
    <row r="30" spans="2:11" x14ac:dyDescent="0.25">
      <c r="D30" s="8" t="s">
        <v>18</v>
      </c>
      <c r="E30" s="11">
        <v>500000</v>
      </c>
    </row>
    <row r="31" spans="2:11" x14ac:dyDescent="0.25">
      <c r="D31" s="8" t="s">
        <v>19</v>
      </c>
      <c r="E31" s="8">
        <f>1+sazba</f>
        <v>1.1000000000000001</v>
      </c>
      <c r="J31" s="8" t="s">
        <v>52</v>
      </c>
      <c r="K31" s="25" t="s">
        <v>12</v>
      </c>
    </row>
    <row r="32" spans="2:11" x14ac:dyDescent="0.25">
      <c r="D32" s="8" t="s">
        <v>20</v>
      </c>
      <c r="E32" s="8">
        <v>5</v>
      </c>
    </row>
    <row r="33" spans="4:5" x14ac:dyDescent="0.25">
      <c r="D33" s="8" t="s">
        <v>21</v>
      </c>
      <c r="E33" s="26">
        <f>E31^E32</f>
        <v>1.6105100000000006</v>
      </c>
    </row>
    <row r="34" spans="4:5" x14ac:dyDescent="0.25">
      <c r="D34" s="8" t="s">
        <v>22</v>
      </c>
      <c r="E34" s="11">
        <f>E30/E33</f>
        <v>310460.66152957745</v>
      </c>
    </row>
  </sheetData>
  <mergeCells count="4">
    <mergeCell ref="B1:E1"/>
    <mergeCell ref="H1:K1"/>
    <mergeCell ref="B2:E2"/>
    <mergeCell ref="H2:K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zoomScale="101" workbookViewId="0">
      <selection activeCell="I20" sqref="I20"/>
    </sheetView>
  </sheetViews>
  <sheetFormatPr defaultColWidth="10.875" defaultRowHeight="15.75" x14ac:dyDescent="0.25"/>
  <cols>
    <col min="1" max="1" width="2.625" style="1" customWidth="1"/>
    <col min="2" max="2" width="10.875" style="1"/>
    <col min="3" max="7" width="12.5" style="1" bestFit="1" customWidth="1"/>
    <col min="8" max="8" width="11.5" style="1" bestFit="1" customWidth="1"/>
    <col min="9" max="16384" width="10.875" style="1"/>
  </cols>
  <sheetData>
    <row r="1" spans="2:9" ht="11.1" customHeight="1" x14ac:dyDescent="0.25"/>
    <row r="2" spans="2:9" ht="11.1" customHeight="1" x14ac:dyDescent="0.25"/>
    <row r="3" spans="2:9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</row>
    <row r="4" spans="2:9" x14ac:dyDescent="0.25">
      <c r="B4" s="27">
        <v>0.1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</row>
    <row r="5" spans="2:9" x14ac:dyDescent="0.25">
      <c r="C5" s="13">
        <v>150000</v>
      </c>
      <c r="D5" s="13">
        <v>180000</v>
      </c>
      <c r="E5" s="13">
        <v>200000</v>
      </c>
      <c r="F5" s="13">
        <v>150000</v>
      </c>
      <c r="G5" s="13">
        <v>100000</v>
      </c>
      <c r="H5" s="13">
        <v>50000</v>
      </c>
      <c r="I5" s="6">
        <f>SUM(C5:H5)</f>
        <v>830000</v>
      </c>
    </row>
    <row r="6" spans="2:9" ht="16.5" thickBot="1" x14ac:dyDescent="0.3">
      <c r="C6" s="3">
        <f t="shared" ref="C6:H6" si="0">(1+rate)^C3</f>
        <v>1.1000000000000001</v>
      </c>
      <c r="D6" s="3">
        <f t="shared" si="0"/>
        <v>1.2100000000000002</v>
      </c>
      <c r="E6" s="3">
        <f t="shared" si="0"/>
        <v>1.3310000000000004</v>
      </c>
      <c r="F6" s="3">
        <f t="shared" si="0"/>
        <v>1.4641000000000004</v>
      </c>
      <c r="G6" s="3">
        <f t="shared" si="0"/>
        <v>1.6105100000000006</v>
      </c>
      <c r="H6" s="3">
        <f t="shared" si="0"/>
        <v>1.7715610000000008</v>
      </c>
    </row>
    <row r="7" spans="2:9" ht="16.5" thickBot="1" x14ac:dyDescent="0.3">
      <c r="C7" s="6">
        <f t="shared" ref="C7:H7" si="1">C5/C6</f>
        <v>136363.63636363635</v>
      </c>
      <c r="D7" s="6">
        <f t="shared" si="1"/>
        <v>148760.33057851237</v>
      </c>
      <c r="E7" s="6">
        <f t="shared" si="1"/>
        <v>150262.96018031551</v>
      </c>
      <c r="F7" s="6">
        <f t="shared" si="1"/>
        <v>102452.01830476058</v>
      </c>
      <c r="G7" s="6">
        <f t="shared" si="1"/>
        <v>62092.132305915497</v>
      </c>
      <c r="H7" s="6">
        <f t="shared" si="1"/>
        <v>28223.696502688857</v>
      </c>
      <c r="I7" s="28">
        <f>SUM(C7:H7)</f>
        <v>628154.77423582913</v>
      </c>
    </row>
    <row r="8" spans="2:9" x14ac:dyDescent="0.25">
      <c r="C8" s="6"/>
      <c r="D8" s="6"/>
      <c r="E8" s="6"/>
      <c r="F8" s="6"/>
      <c r="G8" s="6"/>
      <c r="H8" s="6"/>
      <c r="I8" s="29"/>
    </row>
    <row r="10" spans="2:9" x14ac:dyDescent="0.25"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</row>
    <row r="11" spans="2:9" x14ac:dyDescent="0.25">
      <c r="C11" s="2" t="s">
        <v>32</v>
      </c>
      <c r="D11" s="2" t="s">
        <v>33</v>
      </c>
      <c r="E11" s="2" t="s">
        <v>34</v>
      </c>
      <c r="F11" s="2" t="s">
        <v>35</v>
      </c>
      <c r="G11" s="2" t="s">
        <v>36</v>
      </c>
      <c r="H11" s="2" t="s">
        <v>37</v>
      </c>
    </row>
    <row r="12" spans="2:9" x14ac:dyDescent="0.25">
      <c r="B12" s="6">
        <f t="shared" ref="B12:G12" si="2">C12/(1+rate)</f>
        <v>28223.696502688857</v>
      </c>
      <c r="C12" s="6">
        <f t="shared" si="2"/>
        <v>31046.066152957745</v>
      </c>
      <c r="D12" s="6">
        <f t="shared" si="2"/>
        <v>34150.67276825352</v>
      </c>
      <c r="E12" s="6">
        <f t="shared" si="2"/>
        <v>37565.740045078877</v>
      </c>
      <c r="F12" s="6">
        <f t="shared" si="2"/>
        <v>41322.31404958677</v>
      </c>
      <c r="G12" s="6">
        <f t="shared" si="2"/>
        <v>45454.545454545449</v>
      </c>
      <c r="H12" s="13">
        <v>50000</v>
      </c>
    </row>
    <row r="13" spans="2:9" x14ac:dyDescent="0.25">
      <c r="B13" s="6">
        <f>C13/(1+rate)</f>
        <v>62092.132305915489</v>
      </c>
      <c r="C13" s="6">
        <f>D13/(1+rate)</f>
        <v>68301.34553650704</v>
      </c>
      <c r="D13" s="6">
        <f>E13/(1+rate)</f>
        <v>75131.480090157755</v>
      </c>
      <c r="E13" s="6">
        <f>F13/(1+rate)</f>
        <v>82644.62809917354</v>
      </c>
      <c r="F13" s="6">
        <f>G13/(1+rate)</f>
        <v>90909.090909090897</v>
      </c>
      <c r="G13" s="13">
        <v>100000</v>
      </c>
      <c r="H13" s="6"/>
    </row>
    <row r="14" spans="2:9" x14ac:dyDescent="0.25">
      <c r="B14" s="6">
        <f>C14/(1+rate)</f>
        <v>102452.01830476057</v>
      </c>
      <c r="C14" s="6">
        <f>D14/(1+rate)</f>
        <v>112697.22013523664</v>
      </c>
      <c r="D14" s="6">
        <f>E14/(1+rate)</f>
        <v>123966.94214876031</v>
      </c>
      <c r="E14" s="6">
        <f>F14/(1+rate)</f>
        <v>136363.63636363635</v>
      </c>
      <c r="F14" s="13">
        <v>150000</v>
      </c>
      <c r="G14" s="6"/>
      <c r="H14" s="6"/>
    </row>
    <row r="15" spans="2:9" x14ac:dyDescent="0.25">
      <c r="B15" s="6">
        <f>C15/(1+rate)</f>
        <v>150262.96018031551</v>
      </c>
      <c r="C15" s="6">
        <f>D15/(1+rate)</f>
        <v>165289.25619834708</v>
      </c>
      <c r="D15" s="6">
        <f>E15/(1+rate)</f>
        <v>181818.18181818179</v>
      </c>
      <c r="E15" s="13">
        <v>200000</v>
      </c>
      <c r="F15" s="6"/>
      <c r="G15" s="6"/>
      <c r="H15" s="6"/>
    </row>
    <row r="16" spans="2:9" x14ac:dyDescent="0.25">
      <c r="B16" s="6">
        <f>C16/(1+rate)</f>
        <v>148760.33057851237</v>
      </c>
      <c r="C16" s="6">
        <f>D16/(1+rate)</f>
        <v>163636.36363636362</v>
      </c>
      <c r="D16" s="13">
        <v>180000</v>
      </c>
      <c r="E16" s="6"/>
      <c r="F16" s="6"/>
      <c r="G16" s="6"/>
      <c r="H16" s="6"/>
    </row>
    <row r="17" spans="2:8" ht="16.5" thickBot="1" x14ac:dyDescent="0.3">
      <c r="B17" s="6">
        <f>C17/(1+rate)</f>
        <v>136363.63636363635</v>
      </c>
      <c r="C17" s="13">
        <v>150000</v>
      </c>
      <c r="D17" s="6"/>
      <c r="E17" s="6"/>
      <c r="F17" s="6"/>
      <c r="G17" s="6"/>
      <c r="H17" s="6"/>
    </row>
    <row r="18" spans="2:8" ht="16.5" thickBot="1" x14ac:dyDescent="0.3">
      <c r="B18" s="28">
        <f>SUM(B12:B17)</f>
        <v>628154.77423582913</v>
      </c>
    </row>
    <row r="19" spans="2:8" x14ac:dyDescent="0.25">
      <c r="B19" s="29"/>
    </row>
    <row r="20" spans="2:8" x14ac:dyDescent="0.25">
      <c r="B20" s="13"/>
    </row>
    <row r="21" spans="2:8" x14ac:dyDescent="0.25">
      <c r="C21" s="1">
        <v>1</v>
      </c>
      <c r="D21" s="1">
        <v>2</v>
      </c>
      <c r="E21" s="1">
        <v>3</v>
      </c>
      <c r="F21" s="1">
        <v>4</v>
      </c>
      <c r="G21" s="1">
        <v>5</v>
      </c>
      <c r="H21" s="1">
        <v>6</v>
      </c>
    </row>
    <row r="22" spans="2:8" x14ac:dyDescent="0.25">
      <c r="C22" s="2" t="s">
        <v>32</v>
      </c>
      <c r="D22" s="2" t="s">
        <v>33</v>
      </c>
      <c r="E22" s="2" t="s">
        <v>34</v>
      </c>
      <c r="F22" s="2" t="s">
        <v>35</v>
      </c>
      <c r="G22" s="2" t="s">
        <v>36</v>
      </c>
      <c r="H22" s="2" t="s">
        <v>37</v>
      </c>
    </row>
    <row r="23" spans="2:8" x14ac:dyDescent="0.25">
      <c r="B23" s="6"/>
      <c r="C23" s="13">
        <v>150000</v>
      </c>
      <c r="D23" s="13">
        <v>180000</v>
      </c>
      <c r="E23" s="13">
        <v>200000</v>
      </c>
      <c r="F23" s="13">
        <v>150000</v>
      </c>
      <c r="G23" s="13">
        <v>100000</v>
      </c>
      <c r="H23" s="13">
        <v>50000</v>
      </c>
    </row>
    <row r="24" spans="2:8" ht="16.5" thickBot="1" x14ac:dyDescent="0.3">
      <c r="B24" s="6"/>
      <c r="C24" s="6">
        <f>C23+D25</f>
        <v>690970.25165941217</v>
      </c>
      <c r="D24" s="6">
        <f>D23+E25</f>
        <v>595067.27682535339</v>
      </c>
      <c r="E24" s="6">
        <f>E23+F25</f>
        <v>456574.00450788875</v>
      </c>
      <c r="F24" s="6">
        <f>F23+G25</f>
        <v>282231.40495867765</v>
      </c>
      <c r="G24" s="6">
        <f>G23+H24</f>
        <v>145454.54545454544</v>
      </c>
      <c r="H24" s="6">
        <f>H23/(1+rate)</f>
        <v>45454.545454545449</v>
      </c>
    </row>
    <row r="25" spans="2:8" ht="16.5" thickBot="1" x14ac:dyDescent="0.3">
      <c r="B25" s="6"/>
      <c r="C25" s="28">
        <f>C24/(1+rate)</f>
        <v>628154.77423582925</v>
      </c>
      <c r="D25" s="6">
        <f>D24/(1+rate)</f>
        <v>540970.25165941217</v>
      </c>
      <c r="E25" s="6">
        <f>E24/(1+rate)</f>
        <v>415067.27682535339</v>
      </c>
      <c r="F25" s="6">
        <f>F24/(1+rate)</f>
        <v>256574.00450788875</v>
      </c>
      <c r="G25" s="6">
        <f>G24/(1+rate)</f>
        <v>132231.40495867765</v>
      </c>
      <c r="H25" s="6"/>
    </row>
    <row r="26" spans="2:8" x14ac:dyDescent="0.25">
      <c r="B26" s="6"/>
      <c r="C26" s="6"/>
      <c r="D26" s="6"/>
      <c r="E26" s="6"/>
      <c r="F26" s="6"/>
      <c r="G26" s="6"/>
      <c r="H26" s="6"/>
    </row>
    <row r="27" spans="2:8" ht="16.5" thickBot="1" x14ac:dyDescent="0.3">
      <c r="B27" s="6"/>
      <c r="C27" s="6"/>
      <c r="D27" s="6"/>
      <c r="E27" s="6"/>
      <c r="F27" s="6"/>
      <c r="G27" s="6"/>
      <c r="H27" s="6"/>
    </row>
    <row r="28" spans="2:8" ht="16.5" thickBot="1" x14ac:dyDescent="0.3">
      <c r="C28" s="37">
        <f>NPV(rate, C23:H23)</f>
        <v>628154.77423582925</v>
      </c>
      <c r="E28" s="44"/>
    </row>
    <row r="29" spans="2:8" x14ac:dyDescent="0.25">
      <c r="C2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9" workbookViewId="0">
      <selection activeCell="G22" sqref="G22"/>
    </sheetView>
  </sheetViews>
  <sheetFormatPr defaultColWidth="10.875" defaultRowHeight="15.75" x14ac:dyDescent="0.25"/>
  <cols>
    <col min="1" max="1" width="2.625" style="1" customWidth="1"/>
    <col min="2" max="2" width="10.875" style="1" customWidth="1"/>
    <col min="3" max="7" width="12.5" style="1" bestFit="1" customWidth="1"/>
    <col min="8" max="8" width="11.5" style="1" bestFit="1" customWidth="1"/>
    <col min="9" max="16384" width="10.875" style="1"/>
  </cols>
  <sheetData>
    <row r="1" spans="2:19" ht="11.1" customHeight="1" x14ac:dyDescent="0.25"/>
    <row r="2" spans="2:19" ht="15.95" customHeight="1" x14ac:dyDescent="0.25">
      <c r="B2" s="4" t="s">
        <v>29</v>
      </c>
    </row>
    <row r="3" spans="2:19" ht="11.1" customHeight="1" x14ac:dyDescent="0.25"/>
    <row r="4" spans="2:19" ht="11.1" customHeight="1" x14ac:dyDescent="0.25">
      <c r="C4" s="1" t="s">
        <v>25</v>
      </c>
    </row>
    <row r="5" spans="2:19" x14ac:dyDescent="0.25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</row>
    <row r="6" spans="2:19" x14ac:dyDescent="0.25">
      <c r="B6" s="27">
        <v>0.1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4">
        <v>2020</v>
      </c>
      <c r="I6" s="31" t="s">
        <v>23</v>
      </c>
      <c r="J6" s="31" t="s">
        <v>23</v>
      </c>
      <c r="K6" s="32" t="s">
        <v>23</v>
      </c>
      <c r="L6" s="32" t="s">
        <v>23</v>
      </c>
      <c r="M6" s="32" t="s">
        <v>23</v>
      </c>
      <c r="N6" s="32" t="s">
        <v>23</v>
      </c>
      <c r="O6" s="32" t="s">
        <v>23</v>
      </c>
      <c r="P6" s="32" t="s">
        <v>23</v>
      </c>
      <c r="Q6" s="32" t="s">
        <v>23</v>
      </c>
      <c r="R6" s="32" t="s">
        <v>23</v>
      </c>
      <c r="S6" s="32" t="s">
        <v>23</v>
      </c>
    </row>
    <row r="7" spans="2:19" s="8" customFormat="1" x14ac:dyDescent="0.25">
      <c r="C7" s="11">
        <v>100000</v>
      </c>
      <c r="D7" s="11">
        <v>100000</v>
      </c>
      <c r="E7" s="11">
        <v>100000</v>
      </c>
      <c r="F7" s="11">
        <v>100000</v>
      </c>
      <c r="G7" s="11">
        <v>100000</v>
      </c>
      <c r="H7" s="11">
        <v>100000</v>
      </c>
      <c r="I7" s="31" t="s">
        <v>23</v>
      </c>
      <c r="J7" s="31" t="s">
        <v>23</v>
      </c>
      <c r="K7" s="10" t="s">
        <v>23</v>
      </c>
      <c r="L7" s="10" t="s">
        <v>23</v>
      </c>
      <c r="M7" s="10" t="s">
        <v>23</v>
      </c>
      <c r="N7" s="10" t="s">
        <v>23</v>
      </c>
      <c r="O7" s="10" t="s">
        <v>23</v>
      </c>
      <c r="P7" s="10" t="s">
        <v>23</v>
      </c>
      <c r="Q7" s="10" t="s">
        <v>23</v>
      </c>
      <c r="R7" s="10" t="s">
        <v>23</v>
      </c>
      <c r="S7" s="10" t="s">
        <v>23</v>
      </c>
    </row>
    <row r="8" spans="2:19" x14ac:dyDescent="0.25">
      <c r="C8" s="3"/>
      <c r="D8" s="3"/>
      <c r="E8" s="3"/>
      <c r="F8" s="3"/>
      <c r="G8" s="3"/>
      <c r="H8" s="3"/>
    </row>
    <row r="9" spans="2:19" x14ac:dyDescent="0.25">
      <c r="B9" s="4" t="s">
        <v>26</v>
      </c>
      <c r="C9" s="6"/>
      <c r="D9" s="6"/>
      <c r="E9" s="6"/>
      <c r="F9" s="6"/>
      <c r="G9" s="6"/>
      <c r="H9" s="6"/>
      <c r="I9" s="29"/>
    </row>
    <row r="10" spans="2:19" x14ac:dyDescent="0.25">
      <c r="B10" s="30" t="s">
        <v>24</v>
      </c>
      <c r="C10" s="6"/>
      <c r="D10" s="6"/>
      <c r="E10" s="6"/>
      <c r="F10" s="6"/>
      <c r="G10" s="6"/>
      <c r="H10" s="6"/>
      <c r="I10" s="29"/>
    </row>
    <row r="11" spans="2:19" x14ac:dyDescent="0.25">
      <c r="C11" s="13">
        <f>C7/rate</f>
        <v>1000000</v>
      </c>
      <c r="D11" s="6"/>
      <c r="E11" s="6"/>
      <c r="F11" s="6"/>
      <c r="G11" s="6"/>
      <c r="H11" s="6"/>
      <c r="I11" s="29"/>
    </row>
    <row r="12" spans="2:19" x14ac:dyDescent="0.25">
      <c r="C12" s="6"/>
      <c r="D12" s="6"/>
      <c r="E12" s="6"/>
      <c r="F12" s="6"/>
      <c r="G12" s="6"/>
      <c r="H12" s="6"/>
      <c r="I12" s="29"/>
    </row>
    <row r="13" spans="2:19" x14ac:dyDescent="0.25">
      <c r="B13" s="4" t="s">
        <v>27</v>
      </c>
    </row>
    <row r="15" spans="2:19" x14ac:dyDescent="0.25">
      <c r="B15" s="4" t="s">
        <v>28</v>
      </c>
      <c r="C15" s="4"/>
      <c r="D15" s="4"/>
      <c r="E15" s="4"/>
      <c r="F15" s="4"/>
      <c r="G15" s="4"/>
      <c r="H15" s="4"/>
    </row>
    <row r="16" spans="2:19" x14ac:dyDescent="0.25">
      <c r="B16" s="6"/>
      <c r="C16" s="45">
        <v>0</v>
      </c>
      <c r="D16" s="45">
        <v>1</v>
      </c>
      <c r="E16" s="45">
        <v>2</v>
      </c>
      <c r="F16" s="45">
        <v>3</v>
      </c>
      <c r="G16" s="45">
        <v>4</v>
      </c>
      <c r="H16" s="24">
        <v>5</v>
      </c>
      <c r="I16" s="45"/>
    </row>
    <row r="17" spans="1:22" x14ac:dyDescent="0.25">
      <c r="B17" s="6"/>
      <c r="C17" s="14">
        <v>42370</v>
      </c>
      <c r="D17" s="14">
        <v>42736</v>
      </c>
      <c r="E17" s="14">
        <v>43101</v>
      </c>
      <c r="F17" s="14">
        <v>43466</v>
      </c>
      <c r="G17" s="14">
        <v>43831</v>
      </c>
      <c r="H17" s="14">
        <v>44197</v>
      </c>
      <c r="I17" s="31"/>
      <c r="J17" s="31"/>
    </row>
    <row r="18" spans="1:22" s="8" customFormat="1" x14ac:dyDescent="0.25">
      <c r="B18" s="11"/>
      <c r="C18" s="33" t="s">
        <v>30</v>
      </c>
      <c r="D18" s="11">
        <v>100000</v>
      </c>
      <c r="E18" s="11">
        <v>100000</v>
      </c>
      <c r="F18" s="11">
        <v>100000</v>
      </c>
      <c r="G18" s="11">
        <v>100000</v>
      </c>
      <c r="H18" s="11">
        <v>100000</v>
      </c>
      <c r="I18" s="11">
        <v>100000</v>
      </c>
      <c r="J18" s="31" t="s">
        <v>23</v>
      </c>
      <c r="K18" s="31" t="s">
        <v>23</v>
      </c>
      <c r="L18" s="32" t="s">
        <v>23</v>
      </c>
      <c r="M18" s="32" t="s">
        <v>23</v>
      </c>
      <c r="N18" s="32" t="s">
        <v>23</v>
      </c>
      <c r="O18" s="32" t="s">
        <v>23</v>
      </c>
      <c r="P18" s="32" t="s">
        <v>23</v>
      </c>
      <c r="Q18" s="32" t="s">
        <v>23</v>
      </c>
      <c r="R18" s="32" t="s">
        <v>23</v>
      </c>
      <c r="S18" s="32" t="s">
        <v>23</v>
      </c>
      <c r="T18" s="1"/>
      <c r="U18" s="1"/>
      <c r="V18" s="1"/>
    </row>
    <row r="19" spans="1:22" x14ac:dyDescent="0.25">
      <c r="B19" s="6"/>
      <c r="C19" s="33" t="s">
        <v>30</v>
      </c>
      <c r="D19" s="33" t="s">
        <v>30</v>
      </c>
      <c r="E19" s="11">
        <v>100000</v>
      </c>
      <c r="F19" s="11">
        <v>100000</v>
      </c>
      <c r="G19" s="11">
        <v>100000</v>
      </c>
      <c r="H19" s="11">
        <v>100000</v>
      </c>
      <c r="I19" s="11">
        <v>100000</v>
      </c>
      <c r="J19" s="11">
        <v>100000</v>
      </c>
      <c r="K19" s="31" t="s">
        <v>23</v>
      </c>
      <c r="L19" s="31" t="s">
        <v>23</v>
      </c>
      <c r="M19" s="31" t="s">
        <v>23</v>
      </c>
      <c r="N19" s="10" t="s">
        <v>23</v>
      </c>
      <c r="O19" s="10" t="s">
        <v>23</v>
      </c>
      <c r="P19" s="10" t="s">
        <v>23</v>
      </c>
      <c r="Q19" s="10" t="s">
        <v>23</v>
      </c>
      <c r="R19" s="10" t="s">
        <v>23</v>
      </c>
      <c r="S19" s="10" t="s">
        <v>23</v>
      </c>
    </row>
    <row r="20" spans="1:22" x14ac:dyDescent="0.25">
      <c r="B20" s="29"/>
      <c r="C20" s="20" t="s">
        <v>30</v>
      </c>
      <c r="D20" s="20" t="s">
        <v>30</v>
      </c>
      <c r="E20" s="34" t="s">
        <v>30</v>
      </c>
      <c r="F20" s="11">
        <v>100000</v>
      </c>
      <c r="G20" s="11">
        <v>100000</v>
      </c>
      <c r="H20" s="11">
        <v>100000</v>
      </c>
      <c r="I20" s="11">
        <v>100000</v>
      </c>
      <c r="J20" s="11">
        <v>100000</v>
      </c>
      <c r="K20" s="11">
        <v>100000</v>
      </c>
      <c r="L20" s="31" t="s">
        <v>23</v>
      </c>
      <c r="M20" s="31" t="s">
        <v>23</v>
      </c>
      <c r="N20" s="31" t="s">
        <v>23</v>
      </c>
      <c r="O20" s="10" t="s">
        <v>23</v>
      </c>
      <c r="P20" s="10" t="s">
        <v>23</v>
      </c>
      <c r="Q20" s="10" t="s">
        <v>23</v>
      </c>
      <c r="R20" s="10" t="s">
        <v>23</v>
      </c>
      <c r="S20" s="10" t="s">
        <v>23</v>
      </c>
    </row>
    <row r="21" spans="1:22" x14ac:dyDescent="0.25">
      <c r="B21" s="29"/>
      <c r="C21" s="20" t="s">
        <v>30</v>
      </c>
      <c r="D21" s="20" t="s">
        <v>30</v>
      </c>
      <c r="E21" s="34" t="s">
        <v>30</v>
      </c>
      <c r="F21" s="34" t="s">
        <v>30</v>
      </c>
      <c r="G21" s="11">
        <v>100000</v>
      </c>
      <c r="H21" s="11">
        <v>100000</v>
      </c>
      <c r="I21" s="11">
        <v>100000</v>
      </c>
      <c r="J21" s="11">
        <v>100000</v>
      </c>
      <c r="K21" s="11">
        <v>100000</v>
      </c>
      <c r="L21" s="11">
        <v>100000</v>
      </c>
      <c r="M21" s="31" t="s">
        <v>23</v>
      </c>
      <c r="N21" s="31" t="s">
        <v>23</v>
      </c>
      <c r="O21" s="31" t="s">
        <v>23</v>
      </c>
      <c r="P21" s="10" t="s">
        <v>23</v>
      </c>
      <c r="Q21" s="10" t="s">
        <v>23</v>
      </c>
      <c r="R21" s="10" t="s">
        <v>23</v>
      </c>
      <c r="S21" s="10" t="s">
        <v>23</v>
      </c>
    </row>
    <row r="22" spans="1:22" x14ac:dyDescent="0.25">
      <c r="B22" s="13"/>
      <c r="C22" s="20" t="s">
        <v>30</v>
      </c>
      <c r="D22" s="20" t="s">
        <v>30</v>
      </c>
      <c r="E22" s="34" t="s">
        <v>30</v>
      </c>
      <c r="F22" s="34" t="s">
        <v>30</v>
      </c>
      <c r="G22" s="34" t="s">
        <v>30</v>
      </c>
      <c r="H22" s="11">
        <v>100000</v>
      </c>
      <c r="I22" s="11">
        <v>100000</v>
      </c>
      <c r="J22" s="11">
        <v>100000</v>
      </c>
      <c r="K22" s="11">
        <v>100000</v>
      </c>
      <c r="L22" s="11">
        <v>100000</v>
      </c>
      <c r="M22" s="11">
        <v>100000</v>
      </c>
      <c r="N22" s="31" t="s">
        <v>23</v>
      </c>
      <c r="O22" s="31" t="s">
        <v>23</v>
      </c>
      <c r="P22" s="31" t="s">
        <v>23</v>
      </c>
      <c r="Q22" s="10" t="s">
        <v>23</v>
      </c>
      <c r="R22" s="10" t="s">
        <v>23</v>
      </c>
      <c r="S22" s="10" t="s">
        <v>23</v>
      </c>
    </row>
    <row r="23" spans="1:22" x14ac:dyDescent="0.25">
      <c r="B23" s="13"/>
      <c r="C23" s="20"/>
      <c r="D23" s="20"/>
      <c r="E23" s="34"/>
      <c r="F23" s="34"/>
      <c r="G23" s="34"/>
      <c r="H23" s="11"/>
      <c r="I23" s="11"/>
      <c r="J23" s="11"/>
      <c r="K23" s="11"/>
      <c r="L23" s="11"/>
      <c r="M23" s="11"/>
      <c r="N23" s="31"/>
      <c r="O23" s="31"/>
      <c r="P23" s="31"/>
      <c r="Q23" s="10"/>
      <c r="R23" s="10"/>
      <c r="S23" s="10"/>
    </row>
    <row r="24" spans="1:22" x14ac:dyDescent="0.25">
      <c r="C24" s="4"/>
      <c r="D24" s="4"/>
      <c r="E24" s="4"/>
      <c r="F24" s="4"/>
      <c r="G24" s="4"/>
      <c r="H24" s="4"/>
      <c r="I24" s="4"/>
      <c r="J24" s="4"/>
    </row>
    <row r="25" spans="1:22" x14ac:dyDescent="0.25">
      <c r="C25" s="13">
        <v>1000000</v>
      </c>
      <c r="D25" s="13"/>
      <c r="E25" s="13"/>
      <c r="F25" s="13"/>
      <c r="G25" s="13"/>
      <c r="H25" s="13"/>
      <c r="I25" s="13"/>
      <c r="J25" s="11"/>
      <c r="K25" s="11"/>
      <c r="L25" s="11"/>
      <c r="M25" s="11"/>
      <c r="N25" s="11"/>
    </row>
    <row r="26" spans="1:22" x14ac:dyDescent="0.25">
      <c r="B26" s="6"/>
      <c r="C26" s="11">
        <f>D26/1.1</f>
        <v>909090.90909090906</v>
      </c>
      <c r="D26" s="13">
        <v>1000000</v>
      </c>
      <c r="E26" s="13"/>
      <c r="F26" s="13"/>
      <c r="G26" s="13"/>
      <c r="H26" s="13"/>
      <c r="I26" s="13"/>
      <c r="J26" s="11"/>
      <c r="K26" s="11"/>
      <c r="L26" s="11"/>
      <c r="M26" s="11"/>
      <c r="N26" s="11"/>
    </row>
    <row r="27" spans="1:22" x14ac:dyDescent="0.25">
      <c r="B27" s="6"/>
      <c r="C27" s="11">
        <f>D27/1.1</f>
        <v>826446.2809917354</v>
      </c>
      <c r="D27" s="11">
        <f>E27/1.1</f>
        <v>909090.90909090906</v>
      </c>
      <c r="E27" s="13">
        <v>1000000</v>
      </c>
      <c r="F27" s="13"/>
      <c r="G27" s="13"/>
      <c r="H27" s="13"/>
      <c r="I27" s="13"/>
      <c r="J27" s="11"/>
      <c r="K27" s="11"/>
      <c r="L27" s="11"/>
      <c r="M27" s="11"/>
      <c r="N27" s="11"/>
    </row>
    <row r="28" spans="1:22" x14ac:dyDescent="0.25">
      <c r="B28" s="6"/>
      <c r="C28" s="11">
        <f>D28/1.1</f>
        <v>751314.80090157758</v>
      </c>
      <c r="D28" s="11">
        <f>E28/1.1</f>
        <v>826446.2809917354</v>
      </c>
      <c r="E28" s="11">
        <f>F28/1.1</f>
        <v>909090.90909090906</v>
      </c>
      <c r="F28" s="13">
        <v>1000000</v>
      </c>
      <c r="G28" s="13"/>
      <c r="H28" s="13"/>
      <c r="I28" s="13"/>
      <c r="J28" s="11"/>
      <c r="K28" s="11"/>
      <c r="L28" s="11"/>
      <c r="M28" s="11"/>
      <c r="N28" s="11"/>
    </row>
    <row r="29" spans="1:22" x14ac:dyDescent="0.25">
      <c r="B29" s="6"/>
      <c r="C29" s="11">
        <f>D29/1.1</f>
        <v>683013.45536507049</v>
      </c>
      <c r="D29" s="11">
        <f>E29/1.1</f>
        <v>751314.80090157758</v>
      </c>
      <c r="E29" s="11">
        <f>F29/1.1</f>
        <v>826446.2809917354</v>
      </c>
      <c r="F29" s="11">
        <f>G29/1.1</f>
        <v>909090.90909090906</v>
      </c>
      <c r="G29" s="13">
        <v>1000000</v>
      </c>
      <c r="H29" s="13"/>
      <c r="I29" s="13"/>
      <c r="J29" s="11"/>
      <c r="K29" s="11"/>
      <c r="L29" s="11"/>
      <c r="M29" s="11"/>
      <c r="N29" s="11"/>
    </row>
    <row r="30" spans="1:22" x14ac:dyDescent="0.25">
      <c r="B30" s="6"/>
      <c r="C30" s="13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</row>
    <row r="31" spans="1:22" x14ac:dyDescent="0.25">
      <c r="A31" s="35">
        <v>0</v>
      </c>
      <c r="C31" s="13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</row>
    <row r="32" spans="1:22" x14ac:dyDescent="0.25">
      <c r="A32" s="35">
        <v>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" x14ac:dyDescent="0.25">
      <c r="A33" s="35">
        <v>2</v>
      </c>
    </row>
    <row r="34" spans="1:1" x14ac:dyDescent="0.25">
      <c r="A34" s="35">
        <v>3</v>
      </c>
    </row>
    <row r="35" spans="1:1" x14ac:dyDescent="0.25">
      <c r="A35" s="35">
        <v>4</v>
      </c>
    </row>
    <row r="36" spans="1:1" x14ac:dyDescent="0.25">
      <c r="A36" s="35">
        <v>5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>
      <selection activeCell="L10" sqref="L10"/>
    </sheetView>
  </sheetViews>
  <sheetFormatPr defaultColWidth="10.875" defaultRowHeight="15.75" x14ac:dyDescent="0.25"/>
  <cols>
    <col min="1" max="1" width="2.625" style="1" customWidth="1"/>
    <col min="2" max="2" width="10.875" style="1"/>
    <col min="3" max="7" width="12.5" style="1" bestFit="1" customWidth="1"/>
    <col min="8" max="8" width="11.5" style="1" bestFit="1" customWidth="1"/>
    <col min="9" max="16384" width="10.875" style="1"/>
  </cols>
  <sheetData>
    <row r="1" spans="2:17" ht="11.1" customHeight="1" x14ac:dyDescent="0.25"/>
    <row r="2" spans="2:17" ht="11.1" customHeight="1" x14ac:dyDescent="0.25"/>
    <row r="3" spans="2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31</v>
      </c>
    </row>
    <row r="4" spans="2:17" x14ac:dyDescent="0.25">
      <c r="B4" s="27">
        <v>0.1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  <c r="I4" s="2" t="s">
        <v>38</v>
      </c>
      <c r="J4" s="2" t="s">
        <v>39</v>
      </c>
      <c r="K4" s="2" t="s">
        <v>40</v>
      </c>
      <c r="L4" s="2" t="s">
        <v>41</v>
      </c>
      <c r="M4" s="2" t="s">
        <v>42</v>
      </c>
      <c r="N4" s="2" t="s">
        <v>43</v>
      </c>
      <c r="O4" s="2" t="s">
        <v>44</v>
      </c>
      <c r="P4" s="2" t="s">
        <v>45</v>
      </c>
    </row>
    <row r="5" spans="2:17" x14ac:dyDescent="0.25">
      <c r="C5" s="11">
        <v>150000</v>
      </c>
      <c r="D5" s="11">
        <v>180000</v>
      </c>
      <c r="E5" s="11">
        <v>200000</v>
      </c>
      <c r="F5" s="11">
        <v>150000</v>
      </c>
      <c r="G5" s="11">
        <v>100000</v>
      </c>
      <c r="H5" s="11">
        <v>50000</v>
      </c>
    </row>
    <row r="6" spans="2:17" x14ac:dyDescent="0.25">
      <c r="C6" s="3">
        <f t="shared" ref="C6:H6" si="0">(1+rate)^C3</f>
        <v>1.1000000000000001</v>
      </c>
      <c r="D6" s="3">
        <f t="shared" si="0"/>
        <v>1.2100000000000002</v>
      </c>
      <c r="E6" s="3">
        <f t="shared" si="0"/>
        <v>1.3310000000000004</v>
      </c>
      <c r="F6" s="3">
        <f t="shared" si="0"/>
        <v>1.4641000000000004</v>
      </c>
      <c r="G6" s="3">
        <f t="shared" si="0"/>
        <v>1.6105100000000006</v>
      </c>
      <c r="H6" s="3">
        <f t="shared" si="0"/>
        <v>1.7715610000000008</v>
      </c>
    </row>
    <row r="7" spans="2:17" x14ac:dyDescent="0.25">
      <c r="C7" s="13">
        <f t="shared" ref="C7:H7" si="1">C5/C6</f>
        <v>136363.63636363635</v>
      </c>
      <c r="D7" s="13">
        <f t="shared" si="1"/>
        <v>148760.33057851237</v>
      </c>
      <c r="E7" s="13">
        <f t="shared" si="1"/>
        <v>150262.96018031551</v>
      </c>
      <c r="F7" s="13">
        <f t="shared" si="1"/>
        <v>102452.01830476058</v>
      </c>
      <c r="G7" s="13">
        <f t="shared" si="1"/>
        <v>62092.132305915497</v>
      </c>
      <c r="H7" s="13">
        <f t="shared" si="1"/>
        <v>28223.696502688857</v>
      </c>
    </row>
    <row r="8" spans="2:17" x14ac:dyDescent="0.25">
      <c r="C8" s="42">
        <f>SUM(C7:H7)</f>
        <v>628154.77423582913</v>
      </c>
      <c r="D8" s="13"/>
      <c r="E8" s="13"/>
      <c r="F8" s="13"/>
      <c r="G8" s="13"/>
      <c r="H8" s="13"/>
      <c r="I8" s="29"/>
    </row>
    <row r="10" spans="2:17" x14ac:dyDescent="0.25">
      <c r="C10" s="38"/>
      <c r="I10" s="40">
        <v>80000</v>
      </c>
      <c r="J10" s="40">
        <v>80000</v>
      </c>
      <c r="K10" s="40">
        <v>80000</v>
      </c>
      <c r="L10" s="40">
        <v>80000</v>
      </c>
      <c r="M10" s="40">
        <v>80000</v>
      </c>
      <c r="N10" s="40">
        <v>80000</v>
      </c>
      <c r="O10" s="40">
        <v>80000</v>
      </c>
      <c r="P10" s="40">
        <v>80000</v>
      </c>
      <c r="Q10" s="41" t="s">
        <v>23</v>
      </c>
    </row>
    <row r="11" spans="2:17" x14ac:dyDescent="0.25">
      <c r="C11" s="4"/>
      <c r="D11" s="4"/>
      <c r="E11" s="4"/>
      <c r="F11" s="4"/>
      <c r="G11" s="4"/>
      <c r="H11" s="11">
        <f>I10/rate</f>
        <v>800000</v>
      </c>
    </row>
    <row r="12" spans="2:17" x14ac:dyDescent="0.25">
      <c r="B12" s="6"/>
      <c r="C12" s="6"/>
      <c r="D12" s="6"/>
      <c r="E12" s="6"/>
      <c r="F12" s="6"/>
      <c r="G12" s="6"/>
      <c r="H12" s="18">
        <v>1.77</v>
      </c>
    </row>
    <row r="13" spans="2:17" x14ac:dyDescent="0.25">
      <c r="B13" s="6"/>
      <c r="C13" s="6"/>
      <c r="D13" s="6"/>
      <c r="E13" s="6"/>
      <c r="F13" s="6"/>
      <c r="G13" s="13"/>
      <c r="H13" s="42">
        <f>H11/H12</f>
        <v>451977.40112994349</v>
      </c>
    </row>
    <row r="14" spans="2:17" x14ac:dyDescent="0.25">
      <c r="B14" s="6"/>
      <c r="C14" s="6"/>
      <c r="D14" s="6"/>
      <c r="E14" s="6"/>
      <c r="F14" s="13"/>
      <c r="G14" s="6"/>
      <c r="H14" s="6"/>
    </row>
    <row r="15" spans="2:17" x14ac:dyDescent="0.25">
      <c r="B15" s="6"/>
      <c r="C15" s="6"/>
      <c r="D15" s="6"/>
      <c r="E15" s="13"/>
      <c r="F15" s="6"/>
      <c r="G15" s="6"/>
      <c r="H15" s="6"/>
    </row>
    <row r="16" spans="2:17" x14ac:dyDescent="0.25">
      <c r="B16" s="6"/>
      <c r="C16" s="6"/>
      <c r="D16" s="13"/>
      <c r="E16" s="6"/>
      <c r="F16" s="6"/>
      <c r="G16" s="6"/>
      <c r="H16" s="6"/>
    </row>
    <row r="17" spans="2:8" x14ac:dyDescent="0.25">
      <c r="B17" s="6"/>
      <c r="C17" s="13"/>
      <c r="D17" s="6"/>
      <c r="E17" s="6"/>
      <c r="F17" s="6"/>
      <c r="G17" s="6"/>
      <c r="H17" s="6"/>
    </row>
    <row r="18" spans="2:8" x14ac:dyDescent="0.25">
      <c r="B18" s="29"/>
      <c r="C18" s="5"/>
    </row>
    <row r="19" spans="2:8" ht="16.5" thickBot="1" x14ac:dyDescent="0.3">
      <c r="B19" s="29"/>
      <c r="C19" s="5"/>
    </row>
    <row r="20" spans="2:8" ht="16.5" thickBot="1" x14ac:dyDescent="0.3">
      <c r="B20" s="29"/>
      <c r="C20" s="5"/>
      <c r="F20" s="43">
        <f>C8+H13</f>
        <v>1080132.1753657726</v>
      </c>
    </row>
    <row r="21" spans="2:8" x14ac:dyDescent="0.25">
      <c r="B21" s="5"/>
      <c r="C21" s="5"/>
    </row>
    <row r="22" spans="2:8" x14ac:dyDescent="0.25">
      <c r="B22" s="5"/>
      <c r="C22" s="7"/>
      <c r="D22" s="4"/>
      <c r="E22" s="4"/>
      <c r="F22" s="4"/>
      <c r="G22" s="4"/>
      <c r="H22" s="4"/>
    </row>
    <row r="23" spans="2:8" x14ac:dyDescent="0.25">
      <c r="B23" s="36"/>
      <c r="C23" s="29"/>
      <c r="D23" s="13"/>
      <c r="E23" s="13"/>
      <c r="F23" s="13"/>
      <c r="G23" s="13"/>
      <c r="H23" s="13"/>
    </row>
    <row r="24" spans="2:8" x14ac:dyDescent="0.25">
      <c r="B24" s="36"/>
      <c r="C24" s="36"/>
      <c r="D24" s="6"/>
      <c r="E24" s="6"/>
      <c r="F24" s="6"/>
      <c r="G24" s="6"/>
      <c r="H24" s="6"/>
    </row>
    <row r="25" spans="2:8" x14ac:dyDescent="0.25">
      <c r="B25" s="36"/>
      <c r="C25" s="29"/>
      <c r="D25" s="6"/>
      <c r="E25" s="6"/>
      <c r="F25" s="6"/>
      <c r="G25" s="6"/>
      <c r="H25" s="6"/>
    </row>
    <row r="26" spans="2:8" x14ac:dyDescent="0.25">
      <c r="B26" s="36"/>
      <c r="C26" s="36"/>
      <c r="D26" s="6"/>
      <c r="E26" s="6"/>
      <c r="F26" s="6"/>
      <c r="G26" s="6"/>
      <c r="H26" s="6"/>
    </row>
    <row r="27" spans="2:8" x14ac:dyDescent="0.25">
      <c r="B27" s="36"/>
      <c r="C27" s="36"/>
      <c r="D27" s="6"/>
      <c r="E27" s="6"/>
      <c r="F27" s="6"/>
      <c r="G27" s="6"/>
      <c r="H27" s="6"/>
    </row>
    <row r="28" spans="2:8" x14ac:dyDescent="0.25">
      <c r="B28" s="5"/>
      <c r="C28" s="38"/>
    </row>
    <row r="29" spans="2:8" x14ac:dyDescent="0.25">
      <c r="C29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Úrok (1)</vt:lpstr>
      <vt:lpstr>Úrok (2)</vt:lpstr>
      <vt:lpstr>Jednoduchá valuace</vt:lpstr>
      <vt:lpstr>Perpetuita</vt:lpstr>
      <vt:lpstr>Další valuace</vt:lpstr>
      <vt:lpstr>'Úrok (2)'!jistina</vt:lpstr>
      <vt:lpstr>jistina</vt:lpstr>
      <vt:lpstr>'Další valuace'!rate</vt:lpstr>
      <vt:lpstr>Perpetuita!rate</vt:lpstr>
      <vt:lpstr>rate</vt:lpstr>
      <vt:lpstr>'Úrok (2)'!sazba</vt:lpstr>
      <vt:lpstr>sazba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PC</cp:lastModifiedBy>
  <dcterms:created xsi:type="dcterms:W3CDTF">2015-09-08T09:46:41Z</dcterms:created>
  <dcterms:modified xsi:type="dcterms:W3CDTF">2016-04-17T15:50:25Z</dcterms:modified>
</cp:coreProperties>
</file>